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k kurssit\ZZPP0920 - Future Factory Project\it-ff-2025-t06\core\docs\assets\"/>
    </mc:Choice>
  </mc:AlternateContent>
  <xr:revisionPtr revIDLastSave="0" documentId="13_ncr:1_{045C13B2-7D37-4B6E-9F3A-3463128D1451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COST ESTIMATE" sheetId="1" r:id="rId1"/>
    <sheet name="FEATURE PRIC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1" l="1"/>
  <c r="R69" i="1"/>
  <c r="T69" i="1" s="1"/>
  <c r="R70" i="1"/>
  <c r="T70" i="1" s="1"/>
  <c r="R71" i="1"/>
  <c r="T71" i="1" s="1"/>
  <c r="R72" i="1"/>
  <c r="T72" i="1" s="1"/>
  <c r="R73" i="1"/>
  <c r="T73" i="1" s="1"/>
  <c r="R74" i="1"/>
  <c r="T74" i="1" s="1"/>
  <c r="R75" i="1"/>
  <c r="R67" i="1"/>
  <c r="T67" i="1" s="1"/>
  <c r="T68" i="1"/>
  <c r="L13" i="2"/>
  <c r="D7" i="1"/>
  <c r="D8" i="1"/>
  <c r="D9" i="1"/>
  <c r="D10" i="1"/>
  <c r="D11" i="1"/>
  <c r="D12" i="1"/>
  <c r="D13" i="1"/>
  <c r="D14" i="1"/>
  <c r="D6" i="1"/>
  <c r="S7" i="1"/>
  <c r="S8" i="1"/>
  <c r="S9" i="1"/>
  <c r="S10" i="1"/>
  <c r="S11" i="1"/>
  <c r="S12" i="1"/>
  <c r="S13" i="1"/>
  <c r="S14" i="1"/>
  <c r="S17" i="1"/>
  <c r="S18" i="1"/>
  <c r="S19" i="1"/>
  <c r="S20" i="1"/>
  <c r="S21" i="1"/>
  <c r="S22" i="1"/>
  <c r="S23" i="1"/>
  <c r="S24" i="1"/>
  <c r="S27" i="1"/>
  <c r="S28" i="1"/>
  <c r="S29" i="1"/>
  <c r="S30" i="1"/>
  <c r="S31" i="1"/>
  <c r="S32" i="1"/>
  <c r="S33" i="1"/>
  <c r="S34" i="1"/>
  <c r="S47" i="1"/>
  <c r="S48" i="1"/>
  <c r="S49" i="1"/>
  <c r="S50" i="1"/>
  <c r="S51" i="1"/>
  <c r="S52" i="1"/>
  <c r="S53" i="1"/>
  <c r="S54" i="1"/>
  <c r="S57" i="1"/>
  <c r="S58" i="1"/>
  <c r="S59" i="1"/>
  <c r="S60" i="1"/>
  <c r="S61" i="1"/>
  <c r="S62" i="1"/>
  <c r="S63" i="1"/>
  <c r="S64" i="1"/>
  <c r="S56" i="1"/>
  <c r="S46" i="1"/>
  <c r="S26" i="1"/>
  <c r="S16" i="1"/>
  <c r="S6" i="1"/>
  <c r="S37" i="1"/>
  <c r="S38" i="1"/>
  <c r="S39" i="1"/>
  <c r="S40" i="1"/>
  <c r="S41" i="1"/>
  <c r="S42" i="1"/>
  <c r="S43" i="1"/>
  <c r="S44" i="1"/>
  <c r="S36" i="1"/>
  <c r="R64" i="1"/>
  <c r="R63" i="1"/>
  <c r="R62" i="1"/>
  <c r="R61" i="1"/>
  <c r="R60" i="1"/>
  <c r="R59" i="1"/>
  <c r="R58" i="1"/>
  <c r="R57" i="1"/>
  <c r="R56" i="1"/>
  <c r="R54" i="1"/>
  <c r="R53" i="1"/>
  <c r="R52" i="1"/>
  <c r="R51" i="1"/>
  <c r="R50" i="1"/>
  <c r="R49" i="1"/>
  <c r="R48" i="1"/>
  <c r="R47" i="1"/>
  <c r="R46" i="1"/>
  <c r="R44" i="1"/>
  <c r="R43" i="1"/>
  <c r="R42" i="1"/>
  <c r="R41" i="1"/>
  <c r="R40" i="1"/>
  <c r="R39" i="1"/>
  <c r="R38" i="1"/>
  <c r="T38" i="1" s="1"/>
  <c r="R37" i="1"/>
  <c r="R36" i="1"/>
  <c r="K5" i="2"/>
  <c r="K6" i="2" s="1"/>
  <c r="H5" i="2"/>
  <c r="H6" i="2" s="1"/>
  <c r="G5" i="2"/>
  <c r="G6" i="2" s="1"/>
  <c r="I5" i="2"/>
  <c r="I6" i="2" s="1"/>
  <c r="J5" i="2"/>
  <c r="J6" i="2" s="1"/>
  <c r="F5" i="2"/>
  <c r="L8" i="2"/>
  <c r="L9" i="2"/>
  <c r="L10" i="2"/>
  <c r="L11" i="2"/>
  <c r="L12" i="2"/>
  <c r="L7" i="2"/>
  <c r="R34" i="1"/>
  <c r="R33" i="1"/>
  <c r="R32" i="1"/>
  <c r="R31" i="1"/>
  <c r="R30" i="1"/>
  <c r="R29" i="1"/>
  <c r="R28" i="1"/>
  <c r="R27" i="1"/>
  <c r="R26" i="1"/>
  <c r="R7" i="1"/>
  <c r="R8" i="1"/>
  <c r="R9" i="1"/>
  <c r="R10" i="1"/>
  <c r="R11" i="1"/>
  <c r="R12" i="1"/>
  <c r="R13" i="1"/>
  <c r="R14" i="1"/>
  <c r="R16" i="1"/>
  <c r="R17" i="1"/>
  <c r="R18" i="1"/>
  <c r="R19" i="1"/>
  <c r="R20" i="1"/>
  <c r="R21" i="1"/>
  <c r="R22" i="1"/>
  <c r="R23" i="1"/>
  <c r="R24" i="1"/>
  <c r="R6" i="1"/>
  <c r="M9" i="2" l="1"/>
  <c r="N9" i="2" s="1"/>
  <c r="O9" i="2" s="1"/>
  <c r="R65" i="1"/>
  <c r="M12" i="2"/>
  <c r="N12" i="2" s="1"/>
  <c r="O12" i="2" s="1"/>
  <c r="M7" i="2"/>
  <c r="M11" i="2"/>
  <c r="N11" i="2" s="1"/>
  <c r="O11" i="2" s="1"/>
  <c r="T58" i="1"/>
  <c r="T43" i="1"/>
  <c r="F6" i="2"/>
  <c r="M10" i="2"/>
  <c r="N10" i="2" s="1"/>
  <c r="O10" i="2" s="1"/>
  <c r="M8" i="2"/>
  <c r="N8" i="2" s="1"/>
  <c r="O8" i="2" s="1"/>
  <c r="T8" i="1"/>
  <c r="T44" i="1"/>
  <c r="T63" i="1"/>
  <c r="T18" i="1"/>
  <c r="T64" i="1"/>
  <c r="T48" i="1"/>
  <c r="T49" i="1"/>
  <c r="T51" i="1"/>
  <c r="T17" i="1"/>
  <c r="T50" i="1"/>
  <c r="T42" i="1"/>
  <c r="T41" i="1"/>
  <c r="T39" i="1"/>
  <c r="T59" i="1"/>
  <c r="T19" i="1"/>
  <c r="T57" i="1"/>
  <c r="T36" i="1"/>
  <c r="T40" i="1"/>
  <c r="T60" i="1"/>
  <c r="T47" i="1"/>
  <c r="T37" i="1"/>
  <c r="L6" i="2"/>
  <c r="M6" i="2" s="1"/>
  <c r="N6" i="2" s="1"/>
  <c r="O6" i="2" s="1"/>
  <c r="R35" i="1"/>
  <c r="R25" i="1"/>
  <c r="R15" i="1"/>
  <c r="R45" i="1"/>
  <c r="R55" i="1"/>
  <c r="T53" i="1"/>
  <c r="T46" i="1"/>
  <c r="T54" i="1"/>
  <c r="T52" i="1"/>
  <c r="T61" i="1"/>
  <c r="T62" i="1"/>
  <c r="T56" i="1"/>
  <c r="T9" i="1"/>
  <c r="T32" i="1"/>
  <c r="T7" i="1"/>
  <c r="T16" i="1"/>
  <c r="T27" i="1"/>
  <c r="T29" i="1"/>
  <c r="T12" i="1"/>
  <c r="T28" i="1"/>
  <c r="T14" i="1"/>
  <c r="T13" i="1"/>
  <c r="T6" i="1"/>
  <c r="T10" i="1"/>
  <c r="T31" i="1"/>
  <c r="T11" i="1"/>
  <c r="T24" i="1"/>
  <c r="T23" i="1"/>
  <c r="T22" i="1"/>
  <c r="T21" i="1"/>
  <c r="T20" i="1"/>
  <c r="T26" i="1"/>
  <c r="T34" i="1"/>
  <c r="T33" i="1"/>
  <c r="T30" i="1"/>
  <c r="T79" i="1" l="1"/>
  <c r="T80" i="1"/>
  <c r="N7" i="2"/>
  <c r="M13" i="2"/>
  <c r="C24" i="1"/>
  <c r="C30" i="1"/>
  <c r="C23" i="1"/>
  <c r="C22" i="1"/>
  <c r="C28" i="1"/>
  <c r="C29" i="1"/>
  <c r="C25" i="1"/>
  <c r="C27" i="1"/>
  <c r="C26" i="1"/>
  <c r="O7" i="2" l="1"/>
  <c r="O13" i="2" s="1"/>
  <c r="N13" i="2"/>
  <c r="T75" i="1" l="1"/>
  <c r="T76" i="1" s="1"/>
  <c r="T81" i="1" s="1"/>
  <c r="T82" i="1" s="1"/>
  <c r="T83" i="1" s="1"/>
  <c r="T84" i="1" s="1"/>
  <c r="T85" i="1" s="1"/>
</calcChain>
</file>

<file path=xl/sharedStrings.xml><?xml version="1.0" encoding="utf-8"?>
<sst xmlns="http://schemas.openxmlformats.org/spreadsheetml/2006/main" count="155" uniqueCount="75">
  <si>
    <t>Resource</t>
  </si>
  <si>
    <t>Task</t>
  </si>
  <si>
    <t>S0</t>
  </si>
  <si>
    <t>S1</t>
  </si>
  <si>
    <t>S2</t>
  </si>
  <si>
    <t>S3</t>
  </si>
  <si>
    <t>S4</t>
  </si>
  <si>
    <t>S5</t>
  </si>
  <si>
    <t>S6</t>
  </si>
  <si>
    <t>S7</t>
  </si>
  <si>
    <t>S8</t>
  </si>
  <si>
    <t>SUM / h</t>
  </si>
  <si>
    <t>€/h</t>
  </si>
  <si>
    <t>TOTAL</t>
  </si>
  <si>
    <t>Work Category</t>
  </si>
  <si>
    <t>Project management</t>
  </si>
  <si>
    <t>Server maintananc/administration</t>
  </si>
  <si>
    <t>Familiarization</t>
  </si>
  <si>
    <t>Planning</t>
  </si>
  <si>
    <t>Implementation</t>
  </si>
  <si>
    <t xml:space="preserve">Documentation </t>
  </si>
  <si>
    <t>Documentation €45/hour</t>
  </si>
  <si>
    <t>Testing</t>
  </si>
  <si>
    <t>Meetings</t>
  </si>
  <si>
    <t>Other</t>
  </si>
  <si>
    <t>WORK CATEGORY TOTAL PRICE</t>
  </si>
  <si>
    <t>Server administration</t>
  </si>
  <si>
    <t>Documentation</t>
  </si>
  <si>
    <t>TOTAL WORK COST</t>
  </si>
  <si>
    <t>Other Costs</t>
  </si>
  <si>
    <t>Description</t>
  </si>
  <si>
    <t>Priority</t>
  </si>
  <si>
    <t>Design</t>
  </si>
  <si>
    <t>Deployment</t>
  </si>
  <si>
    <t>In Plan</t>
  </si>
  <si>
    <t>YES</t>
  </si>
  <si>
    <t>FEATURE PRICING</t>
  </si>
  <si>
    <t>Hour Price</t>
  </si>
  <si>
    <t>Planning/Design</t>
  </si>
  <si>
    <t>Total Price</t>
  </si>
  <si>
    <t>Total Hours</t>
  </si>
  <si>
    <t>Total Work Price</t>
  </si>
  <si>
    <t>With VAT</t>
  </si>
  <si>
    <t>Burzachechi Sol</t>
  </si>
  <si>
    <t>Helminen Valtteri</t>
  </si>
  <si>
    <t>Hyvärinen Sami</t>
  </si>
  <si>
    <t>Iiskola Lassi</t>
  </si>
  <si>
    <t>Jayani Kothalawala</t>
  </si>
  <si>
    <t>Suutarinen Eetu</t>
  </si>
  <si>
    <t>Total:</t>
  </si>
  <si>
    <t>FE002 Secure service access</t>
  </si>
  <si>
    <t>FE003 Dockerized Service Production</t>
  </si>
  <si>
    <t>FE010 Integrate with a vulnerability scanning tool to automatically detect and report known vulnerabilities</t>
  </si>
  <si>
    <t>FE023 Integrate with version control systems (e.g., Git)</t>
  </si>
  <si>
    <t>FE081 Ensure efficient bug reporting and triage processes</t>
  </si>
  <si>
    <t>FE192 Integration with Popular Gateways: Integrate with a wider range of popular payment gateways (e.g., Stripe, PayPal, Square, Amazon Pay, Apple pay, Google pay)</t>
  </si>
  <si>
    <t>P1</t>
  </si>
  <si>
    <t>P3</t>
  </si>
  <si>
    <t>Price €/h, VAT 0%</t>
  </si>
  <si>
    <t>VAT 25,5%</t>
  </si>
  <si>
    <t>Profit 35 %</t>
  </si>
  <si>
    <t>Total Working Hours</t>
  </si>
  <si>
    <t>With 35 % Profit</t>
  </si>
  <si>
    <t>Software Licenses &amp; Tools</t>
  </si>
  <si>
    <t>Hardware &amp; Equipment</t>
  </si>
  <si>
    <t>Cloud Services / Hosting</t>
  </si>
  <si>
    <t>Third-Party Integrations / APIs</t>
  </si>
  <si>
    <t>External Services / Contractors</t>
  </si>
  <si>
    <t>Training &amp; Onboarding</t>
  </si>
  <si>
    <t>Travel &amp; Communication</t>
  </si>
  <si>
    <t>Administrative &amp; Overhead Costs</t>
  </si>
  <si>
    <t>Total</t>
  </si>
  <si>
    <t>Contingencies / Buffers 2% of total</t>
  </si>
  <si>
    <t xml:space="preserve">eCommerce Server Platform V1.0 Cost/Budjet Estimation </t>
  </si>
  <si>
    <t>TOTAL incl.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</si>
</sst>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8" fillId="7" borderId="3" applyNumberFormat="0" applyFont="0" applyAlignment="0" applyProtection="0"/>
  </cellStyleXfs>
  <cellXfs count="39">
    <xf numFmtId="0" fontId="0" fillId="0" borderId="0" xfId="0"/>
    <xf numFmtId="0" fontId="2" fillId="3" borderId="0" xfId="2"/>
    <xf numFmtId="0" fontId="3" fillId="4" borderId="0" xfId="3"/>
    <xf numFmtId="0" fontId="4" fillId="5" borderId="1" xfId="4"/>
    <xf numFmtId="0" fontId="5" fillId="0" borderId="0" xfId="0" applyFont="1"/>
    <xf numFmtId="164" fontId="0" fillId="0" borderId="0" xfId="0" applyNumberFormat="1"/>
    <xf numFmtId="164" fontId="1" fillId="2" borderId="0" xfId="1" applyNumberFormat="1" applyAlignment="1">
      <alignment horizontal="center"/>
    </xf>
    <xf numFmtId="0" fontId="0" fillId="6" borderId="0" xfId="0" applyFill="1"/>
    <xf numFmtId="0" fontId="7" fillId="2" borderId="0" xfId="1" applyFont="1" applyAlignment="1">
      <alignment horizontal="center"/>
    </xf>
    <xf numFmtId="164" fontId="3" fillId="4" borderId="2" xfId="3" applyNumberFormat="1" applyBorder="1" applyAlignment="1">
      <alignment horizontal="center"/>
    </xf>
    <xf numFmtId="0" fontId="0" fillId="0" borderId="2" xfId="0" applyBorder="1"/>
    <xf numFmtId="164" fontId="1" fillId="2" borderId="2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2" borderId="2" xfId="1" applyNumberFormat="1" applyFont="1" applyBorder="1" applyAlignment="1">
      <alignment horizontal="center"/>
    </xf>
    <xf numFmtId="164" fontId="7" fillId="6" borderId="2" xfId="1" applyNumberFormat="1" applyFont="1" applyFill="1" applyBorder="1" applyAlignment="1">
      <alignment horizontal="center"/>
    </xf>
    <xf numFmtId="164" fontId="0" fillId="6" borderId="0" xfId="0" applyNumberFormat="1" applyFill="1"/>
    <xf numFmtId="164" fontId="5" fillId="6" borderId="0" xfId="0" applyNumberFormat="1" applyFont="1" applyFill="1"/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3" borderId="0" xfId="2" applyAlignment="1">
      <alignment horizontal="center"/>
    </xf>
    <xf numFmtId="164" fontId="0" fillId="7" borderId="3" xfId="5" applyNumberFormat="1" applyFont="1" applyAlignment="1">
      <alignment horizontal="center"/>
    </xf>
    <xf numFmtId="164" fontId="0" fillId="7" borderId="3" xfId="5" applyNumberFormat="1" applyFont="1"/>
    <xf numFmtId="164" fontId="2" fillId="3" borderId="0" xfId="2" applyNumberFormat="1"/>
    <xf numFmtId="164" fontId="3" fillId="4" borderId="3" xfId="3" applyNumberFormat="1" applyBorder="1"/>
    <xf numFmtId="0" fontId="1" fillId="2" borderId="0" xfId="1"/>
    <xf numFmtId="164" fontId="7" fillId="2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7" fillId="2" borderId="0" xfId="1" applyNumberFormat="1" applyFont="1"/>
    <xf numFmtId="0" fontId="9" fillId="0" borderId="0" xfId="0" applyFont="1" applyAlignment="1">
      <alignment horizontal="left"/>
    </xf>
    <xf numFmtId="0" fontId="1" fillId="2" borderId="0" xfId="1" applyAlignment="1">
      <alignment horizontal="right"/>
    </xf>
    <xf numFmtId="0" fontId="2" fillId="3" borderId="0" xfId="2" applyAlignment="1">
      <alignment horizontal="right"/>
    </xf>
    <xf numFmtId="0" fontId="7" fillId="2" borderId="0" xfId="1" applyFont="1" applyAlignment="1">
      <alignment horizontal="right" wrapText="1"/>
    </xf>
    <xf numFmtId="0" fontId="3" fillId="4" borderId="0" xfId="3" applyAlignment="1">
      <alignment horizontal="right"/>
    </xf>
    <xf numFmtId="0" fontId="3" fillId="4" borderId="4" xfId="3" applyBorder="1" applyAlignment="1">
      <alignment horizontal="right"/>
    </xf>
    <xf numFmtId="0" fontId="0" fillId="7" borderId="3" xfId="5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6">
    <cellStyle name="Huomautus" xfId="5" builtinId="10"/>
    <cellStyle name="Huono" xfId="2" builtinId="27"/>
    <cellStyle name="Hyvä" xfId="1" builtinId="26"/>
    <cellStyle name="Neutraali" xfId="3" builtinId="28"/>
    <cellStyle name="Normaali" xfId="0" builtinId="0"/>
    <cellStyle name="Tarkistussolu" xfId="4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5"/>
  <sheetViews>
    <sheetView zoomScaleNormal="100" workbookViewId="0">
      <selection activeCell="C24" sqref="C24"/>
    </sheetView>
  </sheetViews>
  <sheetFormatPr defaultRowHeight="15" x14ac:dyDescent="0.25"/>
  <cols>
    <col min="2" max="2" width="35.5703125" customWidth="1"/>
    <col min="3" max="3" width="15.42578125" bestFit="1" customWidth="1"/>
    <col min="4" max="4" width="11.42578125" style="12" bestFit="1" customWidth="1"/>
    <col min="7" max="7" width="16.5703125" bestFit="1" customWidth="1"/>
    <col min="8" max="8" width="35.42578125" customWidth="1"/>
    <col min="15" max="15" width="11.5703125" customWidth="1"/>
    <col min="18" max="18" width="14.85546875" bestFit="1" customWidth="1"/>
    <col min="19" max="19" width="9.85546875" bestFit="1" customWidth="1"/>
    <col min="20" max="20" width="14.85546875" customWidth="1"/>
    <col min="21" max="21" width="12.85546875" customWidth="1"/>
  </cols>
  <sheetData>
    <row r="2" spans="2:20" ht="31.5" x14ac:dyDescent="0.5">
      <c r="B2" s="30" t="s">
        <v>73</v>
      </c>
      <c r="C2" s="30"/>
      <c r="D2" s="30"/>
      <c r="E2" s="30"/>
      <c r="F2" s="30"/>
      <c r="G2" s="30"/>
      <c r="H2" s="30"/>
    </row>
    <row r="3" spans="2:20" ht="15.75" thickBot="1" x14ac:dyDescent="0.3"/>
    <row r="4" spans="2:20" ht="16.5" thickTop="1" thickBot="1" x14ac:dyDescent="0.3">
      <c r="G4" s="3" t="s">
        <v>0</v>
      </c>
      <c r="H4" s="3" t="s">
        <v>1</v>
      </c>
      <c r="I4" s="3" t="s">
        <v>2</v>
      </c>
      <c r="J4" s="3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3" t="s">
        <v>13</v>
      </c>
    </row>
    <row r="5" spans="2:20" ht="15.75" thickTop="1" x14ac:dyDescent="0.25">
      <c r="B5" s="1" t="s">
        <v>14</v>
      </c>
      <c r="C5" s="19" t="s">
        <v>58</v>
      </c>
      <c r="D5" s="19" t="s">
        <v>59</v>
      </c>
    </row>
    <row r="6" spans="2:20" x14ac:dyDescent="0.25">
      <c r="B6" s="2" t="s">
        <v>15</v>
      </c>
      <c r="C6" s="6">
        <v>90</v>
      </c>
      <c r="D6" s="20">
        <f>C6*0.225</f>
        <v>20.25</v>
      </c>
      <c r="G6" s="4" t="s">
        <v>43</v>
      </c>
      <c r="H6" t="s">
        <v>15</v>
      </c>
      <c r="R6">
        <f>SUM(I6:Q6)</f>
        <v>0</v>
      </c>
      <c r="S6" s="5">
        <f>(C6)</f>
        <v>90</v>
      </c>
      <c r="T6" s="5">
        <f>(R6*S6)</f>
        <v>0</v>
      </c>
    </row>
    <row r="7" spans="2:20" x14ac:dyDescent="0.25">
      <c r="B7" s="2" t="s">
        <v>16</v>
      </c>
      <c r="C7" s="6">
        <v>65</v>
      </c>
      <c r="D7" s="20">
        <f t="shared" ref="D7:D14" si="0">C7*0.225</f>
        <v>14.625</v>
      </c>
      <c r="H7" t="s">
        <v>16</v>
      </c>
      <c r="R7">
        <f t="shared" ref="R7:R24" si="1">SUM(I7:Q7)</f>
        <v>0</v>
      </c>
      <c r="S7" s="5">
        <f t="shared" ref="S7:S14" si="2">(C7)</f>
        <v>65</v>
      </c>
      <c r="T7" s="5">
        <f t="shared" ref="T7:T34" si="3">(R7*S7)</f>
        <v>0</v>
      </c>
    </row>
    <row r="8" spans="2:20" x14ac:dyDescent="0.25">
      <c r="B8" s="2" t="s">
        <v>17</v>
      </c>
      <c r="C8" s="6">
        <v>50</v>
      </c>
      <c r="D8" s="20">
        <f t="shared" si="0"/>
        <v>11.25</v>
      </c>
      <c r="H8" t="s">
        <v>17</v>
      </c>
      <c r="I8">
        <v>7</v>
      </c>
      <c r="J8">
        <v>7</v>
      </c>
      <c r="K8">
        <v>6</v>
      </c>
      <c r="L8">
        <v>6</v>
      </c>
      <c r="M8">
        <v>15</v>
      </c>
      <c r="N8">
        <v>15</v>
      </c>
      <c r="R8">
        <f t="shared" si="1"/>
        <v>56</v>
      </c>
      <c r="S8" s="5">
        <f t="shared" si="2"/>
        <v>50</v>
      </c>
      <c r="T8" s="5">
        <f t="shared" si="3"/>
        <v>2800</v>
      </c>
    </row>
    <row r="9" spans="2:20" x14ac:dyDescent="0.25">
      <c r="B9" s="2" t="s">
        <v>38</v>
      </c>
      <c r="C9" s="6">
        <v>80</v>
      </c>
      <c r="D9" s="20">
        <f t="shared" si="0"/>
        <v>18</v>
      </c>
      <c r="H9" t="s">
        <v>18</v>
      </c>
      <c r="J9">
        <v>1</v>
      </c>
      <c r="K9">
        <v>2</v>
      </c>
      <c r="L9">
        <v>1</v>
      </c>
      <c r="M9">
        <v>10</v>
      </c>
      <c r="Q9">
        <v>4</v>
      </c>
      <c r="R9">
        <f t="shared" si="1"/>
        <v>18</v>
      </c>
      <c r="S9" s="5">
        <f t="shared" si="2"/>
        <v>80</v>
      </c>
      <c r="T9" s="5">
        <f t="shared" si="3"/>
        <v>1440</v>
      </c>
    </row>
    <row r="10" spans="2:20" x14ac:dyDescent="0.25">
      <c r="B10" s="2" t="s">
        <v>19</v>
      </c>
      <c r="C10" s="6">
        <v>80</v>
      </c>
      <c r="D10" s="20">
        <f t="shared" si="0"/>
        <v>18</v>
      </c>
      <c r="H10" t="s">
        <v>19</v>
      </c>
      <c r="I10">
        <v>1</v>
      </c>
      <c r="J10">
        <v>1</v>
      </c>
      <c r="K10">
        <v>1</v>
      </c>
      <c r="L10">
        <v>1</v>
      </c>
      <c r="M10">
        <v>1</v>
      </c>
      <c r="N10">
        <v>7</v>
      </c>
      <c r="O10">
        <v>8</v>
      </c>
      <c r="Q10">
        <v>4</v>
      </c>
      <c r="R10">
        <f t="shared" si="1"/>
        <v>24</v>
      </c>
      <c r="S10" s="5">
        <f t="shared" si="2"/>
        <v>80</v>
      </c>
      <c r="T10" s="5">
        <f t="shared" si="3"/>
        <v>1920</v>
      </c>
    </row>
    <row r="11" spans="2:20" x14ac:dyDescent="0.25">
      <c r="B11" s="2" t="s">
        <v>20</v>
      </c>
      <c r="C11" s="6">
        <v>60</v>
      </c>
      <c r="D11" s="20">
        <f t="shared" si="0"/>
        <v>13.5</v>
      </c>
      <c r="H11" t="s">
        <v>21</v>
      </c>
      <c r="P11">
        <v>15</v>
      </c>
      <c r="Q11">
        <v>5</v>
      </c>
      <c r="R11">
        <f t="shared" si="1"/>
        <v>20</v>
      </c>
      <c r="S11" s="5">
        <f t="shared" si="2"/>
        <v>60</v>
      </c>
      <c r="T11" s="5">
        <f t="shared" si="3"/>
        <v>1200</v>
      </c>
    </row>
    <row r="12" spans="2:20" x14ac:dyDescent="0.25">
      <c r="B12" s="2" t="s">
        <v>22</v>
      </c>
      <c r="C12" s="6">
        <v>60</v>
      </c>
      <c r="D12" s="20">
        <f t="shared" si="0"/>
        <v>13.5</v>
      </c>
      <c r="H12" t="s">
        <v>22</v>
      </c>
      <c r="O12">
        <v>15</v>
      </c>
      <c r="P12">
        <v>10</v>
      </c>
      <c r="R12">
        <f t="shared" si="1"/>
        <v>25</v>
      </c>
      <c r="S12" s="5">
        <f t="shared" si="2"/>
        <v>60</v>
      </c>
      <c r="T12" s="5">
        <f t="shared" si="3"/>
        <v>1500</v>
      </c>
    </row>
    <row r="13" spans="2:20" x14ac:dyDescent="0.25">
      <c r="B13" s="2" t="s">
        <v>23</v>
      </c>
      <c r="C13" s="6">
        <v>80</v>
      </c>
      <c r="D13" s="20">
        <f t="shared" si="0"/>
        <v>18</v>
      </c>
      <c r="H13" t="s">
        <v>23</v>
      </c>
      <c r="I13">
        <v>2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5</v>
      </c>
      <c r="R13">
        <f t="shared" si="1"/>
        <v>14</v>
      </c>
      <c r="S13" s="5">
        <f t="shared" si="2"/>
        <v>80</v>
      </c>
      <c r="T13" s="5">
        <f t="shared" si="3"/>
        <v>1120</v>
      </c>
    </row>
    <row r="14" spans="2:20" x14ac:dyDescent="0.25">
      <c r="B14" s="2" t="s">
        <v>24</v>
      </c>
      <c r="C14" s="6">
        <v>70</v>
      </c>
      <c r="D14" s="20">
        <f t="shared" si="0"/>
        <v>15.75</v>
      </c>
      <c r="H14" t="s">
        <v>24</v>
      </c>
      <c r="Q14">
        <v>2</v>
      </c>
      <c r="R14">
        <f t="shared" si="1"/>
        <v>2</v>
      </c>
      <c r="S14" s="5">
        <f t="shared" si="2"/>
        <v>70</v>
      </c>
      <c r="T14" s="5">
        <f t="shared" si="3"/>
        <v>140</v>
      </c>
    </row>
    <row r="15" spans="2:20" x14ac:dyDescent="0.25">
      <c r="Q15" s="17" t="s">
        <v>49</v>
      </c>
      <c r="R15" s="4">
        <f>SUM(R6:R14)</f>
        <v>159</v>
      </c>
    </row>
    <row r="16" spans="2:20" x14ac:dyDescent="0.25">
      <c r="G16" s="4" t="s">
        <v>44</v>
      </c>
      <c r="H16" t="s">
        <v>15</v>
      </c>
      <c r="R16">
        <f t="shared" si="1"/>
        <v>0</v>
      </c>
      <c r="S16" s="5">
        <f>(C6)</f>
        <v>90</v>
      </c>
      <c r="T16" s="5">
        <f t="shared" si="3"/>
        <v>0</v>
      </c>
    </row>
    <row r="17" spans="2:20" x14ac:dyDescent="0.25">
      <c r="H17" t="s">
        <v>16</v>
      </c>
      <c r="R17">
        <f t="shared" si="1"/>
        <v>0</v>
      </c>
      <c r="S17" s="5">
        <f t="shared" ref="S17:S24" si="4">(C7)</f>
        <v>65</v>
      </c>
      <c r="T17" s="5">
        <f t="shared" si="3"/>
        <v>0</v>
      </c>
    </row>
    <row r="18" spans="2:20" x14ac:dyDescent="0.25">
      <c r="H18" t="s">
        <v>17</v>
      </c>
      <c r="I18">
        <v>7</v>
      </c>
      <c r="J18">
        <v>7</v>
      </c>
      <c r="K18">
        <v>6</v>
      </c>
      <c r="L18">
        <v>6</v>
      </c>
      <c r="M18">
        <v>15</v>
      </c>
      <c r="N18">
        <v>15</v>
      </c>
      <c r="R18">
        <f t="shared" si="1"/>
        <v>56</v>
      </c>
      <c r="S18" s="5">
        <f t="shared" si="4"/>
        <v>50</v>
      </c>
      <c r="T18" s="5">
        <f t="shared" si="3"/>
        <v>2800</v>
      </c>
    </row>
    <row r="19" spans="2:20" x14ac:dyDescent="0.25">
      <c r="H19" t="s">
        <v>18</v>
      </c>
      <c r="J19">
        <v>1</v>
      </c>
      <c r="K19">
        <v>2</v>
      </c>
      <c r="L19">
        <v>1</v>
      </c>
      <c r="M19">
        <v>10</v>
      </c>
      <c r="Q19">
        <v>4</v>
      </c>
      <c r="R19">
        <f t="shared" si="1"/>
        <v>18</v>
      </c>
      <c r="S19" s="5">
        <f t="shared" si="4"/>
        <v>80</v>
      </c>
      <c r="T19" s="5">
        <f t="shared" si="3"/>
        <v>1440</v>
      </c>
    </row>
    <row r="20" spans="2:20" x14ac:dyDescent="0.25">
      <c r="B20" t="s">
        <v>25</v>
      </c>
      <c r="H20" t="s">
        <v>19</v>
      </c>
      <c r="I20">
        <v>1</v>
      </c>
      <c r="J20">
        <v>1</v>
      </c>
      <c r="K20">
        <v>1</v>
      </c>
      <c r="L20">
        <v>1</v>
      </c>
      <c r="M20">
        <v>1</v>
      </c>
      <c r="N20">
        <v>5</v>
      </c>
      <c r="O20">
        <v>10</v>
      </c>
      <c r="Q20">
        <v>4</v>
      </c>
      <c r="R20">
        <f t="shared" si="1"/>
        <v>24</v>
      </c>
      <c r="S20" s="5">
        <f t="shared" si="4"/>
        <v>80</v>
      </c>
      <c r="T20" s="5">
        <f t="shared" si="3"/>
        <v>1920</v>
      </c>
    </row>
    <row r="21" spans="2:20" x14ac:dyDescent="0.25">
      <c r="H21" t="s">
        <v>21</v>
      </c>
      <c r="J21">
        <v>1</v>
      </c>
      <c r="K21">
        <v>1</v>
      </c>
      <c r="P21">
        <v>10</v>
      </c>
      <c r="Q21">
        <v>5</v>
      </c>
      <c r="R21">
        <f t="shared" si="1"/>
        <v>17</v>
      </c>
      <c r="S21" s="5">
        <f t="shared" si="4"/>
        <v>60</v>
      </c>
      <c r="T21" s="5">
        <f t="shared" si="3"/>
        <v>1020</v>
      </c>
    </row>
    <row r="22" spans="2:20" x14ac:dyDescent="0.25">
      <c r="B22" s="2" t="s">
        <v>15</v>
      </c>
      <c r="C22" s="5">
        <f>(T6+T16+T26+T36+T46+T56)</f>
        <v>3870</v>
      </c>
      <c r="H22" t="s">
        <v>22</v>
      </c>
      <c r="O22">
        <v>10</v>
      </c>
      <c r="P22">
        <v>10</v>
      </c>
      <c r="R22">
        <f t="shared" si="1"/>
        <v>20</v>
      </c>
      <c r="S22" s="5">
        <f t="shared" si="4"/>
        <v>60</v>
      </c>
      <c r="T22" s="5">
        <f t="shared" si="3"/>
        <v>1200</v>
      </c>
    </row>
    <row r="23" spans="2:20" x14ac:dyDescent="0.25">
      <c r="B23" s="2" t="s">
        <v>26</v>
      </c>
      <c r="C23" s="5">
        <f t="shared" ref="C23:C30" si="5">(T7+T17+T27+T37+T47+T57)</f>
        <v>3510</v>
      </c>
      <c r="H23" t="s">
        <v>23</v>
      </c>
      <c r="I23">
        <v>2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5</v>
      </c>
      <c r="R23">
        <f t="shared" si="1"/>
        <v>14</v>
      </c>
      <c r="S23" s="5">
        <f t="shared" si="4"/>
        <v>80</v>
      </c>
      <c r="T23" s="5">
        <f t="shared" si="3"/>
        <v>1120</v>
      </c>
    </row>
    <row r="24" spans="2:20" x14ac:dyDescent="0.25">
      <c r="B24" s="2" t="s">
        <v>17</v>
      </c>
      <c r="C24" s="5">
        <f t="shared" si="5"/>
        <v>14200</v>
      </c>
      <c r="H24" t="s">
        <v>24</v>
      </c>
      <c r="Q24">
        <v>2</v>
      </c>
      <c r="R24">
        <f t="shared" si="1"/>
        <v>2</v>
      </c>
      <c r="S24" s="5">
        <f t="shared" si="4"/>
        <v>70</v>
      </c>
      <c r="T24" s="5">
        <f t="shared" si="3"/>
        <v>140</v>
      </c>
    </row>
    <row r="25" spans="2:20" x14ac:dyDescent="0.25">
      <c r="B25" s="2" t="s">
        <v>18</v>
      </c>
      <c r="C25" s="5">
        <f t="shared" si="5"/>
        <v>8880</v>
      </c>
      <c r="Q25" s="17" t="s">
        <v>49</v>
      </c>
      <c r="R25" s="4">
        <f>SUM(R16:R24)</f>
        <v>151</v>
      </c>
      <c r="T25" s="5"/>
    </row>
    <row r="26" spans="2:20" x14ac:dyDescent="0.25">
      <c r="B26" s="2" t="s">
        <v>19</v>
      </c>
      <c r="C26" s="5">
        <f t="shared" si="5"/>
        <v>14640</v>
      </c>
      <c r="G26" s="4" t="s">
        <v>45</v>
      </c>
      <c r="H26" t="s">
        <v>15</v>
      </c>
      <c r="I26">
        <v>1</v>
      </c>
      <c r="J26">
        <v>2</v>
      </c>
      <c r="K26">
        <v>2</v>
      </c>
      <c r="L26">
        <v>1</v>
      </c>
      <c r="R26">
        <f t="shared" ref="R26:R34" si="6">SUM(I26:Q26)</f>
        <v>6</v>
      </c>
      <c r="S26" s="5">
        <f>(C6)</f>
        <v>90</v>
      </c>
      <c r="T26" s="5">
        <f t="shared" si="3"/>
        <v>540</v>
      </c>
    </row>
    <row r="27" spans="2:20" x14ac:dyDescent="0.25">
      <c r="B27" s="2" t="s">
        <v>27</v>
      </c>
      <c r="C27" s="5">
        <f t="shared" si="5"/>
        <v>4920</v>
      </c>
      <c r="H27" t="s">
        <v>16</v>
      </c>
      <c r="I27">
        <v>4</v>
      </c>
      <c r="J27">
        <v>4</v>
      </c>
      <c r="K27">
        <v>4</v>
      </c>
      <c r="L27">
        <v>4</v>
      </c>
      <c r="M27">
        <v>4</v>
      </c>
      <c r="N27">
        <v>4</v>
      </c>
      <c r="O27">
        <v>4</v>
      </c>
      <c r="P27">
        <v>4</v>
      </c>
      <c r="Q27">
        <v>4</v>
      </c>
      <c r="R27">
        <f t="shared" si="6"/>
        <v>36</v>
      </c>
      <c r="S27" s="5">
        <f t="shared" ref="S27:S34" si="7">(C7)</f>
        <v>65</v>
      </c>
      <c r="T27" s="5">
        <f t="shared" si="3"/>
        <v>2340</v>
      </c>
    </row>
    <row r="28" spans="2:20" x14ac:dyDescent="0.25">
      <c r="B28" s="2" t="s">
        <v>22</v>
      </c>
      <c r="C28" s="5">
        <f t="shared" si="5"/>
        <v>2700</v>
      </c>
      <c r="H28" t="s">
        <v>17</v>
      </c>
      <c r="I28">
        <v>7</v>
      </c>
      <c r="J28">
        <v>7</v>
      </c>
      <c r="K28">
        <v>6</v>
      </c>
      <c r="L28">
        <v>6</v>
      </c>
      <c r="M28">
        <v>12</v>
      </c>
      <c r="R28">
        <f t="shared" si="6"/>
        <v>38</v>
      </c>
      <c r="S28" s="5">
        <f t="shared" si="7"/>
        <v>50</v>
      </c>
      <c r="T28" s="5">
        <f t="shared" si="3"/>
        <v>1900</v>
      </c>
    </row>
    <row r="29" spans="2:20" x14ac:dyDescent="0.25">
      <c r="B29" s="2" t="s">
        <v>23</v>
      </c>
      <c r="C29" s="5">
        <f t="shared" si="5"/>
        <v>6720</v>
      </c>
      <c r="H29" t="s">
        <v>18</v>
      </c>
      <c r="J29">
        <v>1</v>
      </c>
      <c r="K29">
        <v>2</v>
      </c>
      <c r="L29">
        <v>1</v>
      </c>
      <c r="M29">
        <v>10</v>
      </c>
      <c r="N29">
        <v>4</v>
      </c>
      <c r="Q29">
        <v>4</v>
      </c>
      <c r="R29">
        <f t="shared" si="6"/>
        <v>22</v>
      </c>
      <c r="S29" s="5">
        <f t="shared" si="7"/>
        <v>80</v>
      </c>
      <c r="T29" s="5">
        <f t="shared" si="3"/>
        <v>1760</v>
      </c>
    </row>
    <row r="30" spans="2:20" x14ac:dyDescent="0.25">
      <c r="B30" s="2" t="s">
        <v>24</v>
      </c>
      <c r="C30" s="5">
        <f t="shared" si="5"/>
        <v>840</v>
      </c>
      <c r="H30" t="s">
        <v>19</v>
      </c>
      <c r="I30">
        <v>1</v>
      </c>
      <c r="J30">
        <v>1</v>
      </c>
      <c r="K30">
        <v>1</v>
      </c>
      <c r="L30">
        <v>1</v>
      </c>
      <c r="M30">
        <v>1</v>
      </c>
      <c r="N30">
        <v>10</v>
      </c>
      <c r="O30">
        <v>10</v>
      </c>
      <c r="Q30">
        <v>4</v>
      </c>
      <c r="R30">
        <f t="shared" si="6"/>
        <v>29</v>
      </c>
      <c r="S30" s="5">
        <f t="shared" si="7"/>
        <v>80</v>
      </c>
      <c r="T30" s="5">
        <f t="shared" si="3"/>
        <v>2320</v>
      </c>
    </row>
    <row r="31" spans="2:20" x14ac:dyDescent="0.25">
      <c r="H31" t="s">
        <v>21</v>
      </c>
      <c r="P31">
        <v>6</v>
      </c>
      <c r="Q31">
        <v>5</v>
      </c>
      <c r="R31">
        <f t="shared" si="6"/>
        <v>11</v>
      </c>
      <c r="S31" s="5">
        <f t="shared" si="7"/>
        <v>60</v>
      </c>
      <c r="T31" s="5">
        <f t="shared" si="3"/>
        <v>660</v>
      </c>
    </row>
    <row r="32" spans="2:20" x14ac:dyDescent="0.25">
      <c r="H32" t="s">
        <v>22</v>
      </c>
      <c r="R32">
        <f t="shared" si="6"/>
        <v>0</v>
      </c>
      <c r="S32" s="5">
        <f t="shared" si="7"/>
        <v>60</v>
      </c>
      <c r="T32" s="5">
        <f t="shared" si="3"/>
        <v>0</v>
      </c>
    </row>
    <row r="33" spans="7:20" x14ac:dyDescent="0.25">
      <c r="H33" t="s">
        <v>23</v>
      </c>
      <c r="I33">
        <v>2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5</v>
      </c>
      <c r="R33">
        <f t="shared" si="6"/>
        <v>14</v>
      </c>
      <c r="S33" s="5">
        <f t="shared" si="7"/>
        <v>80</v>
      </c>
      <c r="T33" s="5">
        <f t="shared" si="3"/>
        <v>1120</v>
      </c>
    </row>
    <row r="34" spans="7:20" x14ac:dyDescent="0.25">
      <c r="H34" t="s">
        <v>24</v>
      </c>
      <c r="Q34">
        <v>2</v>
      </c>
      <c r="R34">
        <f t="shared" si="6"/>
        <v>2</v>
      </c>
      <c r="S34" s="5">
        <f t="shared" si="7"/>
        <v>70</v>
      </c>
      <c r="T34" s="5">
        <f t="shared" si="3"/>
        <v>140</v>
      </c>
    </row>
    <row r="35" spans="7:20" x14ac:dyDescent="0.25">
      <c r="Q35" s="17" t="s">
        <v>49</v>
      </c>
      <c r="R35" s="4">
        <f>SUM(R26:R34)</f>
        <v>158</v>
      </c>
      <c r="T35" s="5"/>
    </row>
    <row r="36" spans="7:20" x14ac:dyDescent="0.25">
      <c r="G36" s="4" t="s">
        <v>46</v>
      </c>
      <c r="H36" t="s">
        <v>15</v>
      </c>
      <c r="I36">
        <v>5</v>
      </c>
      <c r="J36">
        <v>5</v>
      </c>
      <c r="K36">
        <v>4</v>
      </c>
      <c r="L36">
        <v>5</v>
      </c>
      <c r="M36">
        <v>3</v>
      </c>
      <c r="N36">
        <v>3</v>
      </c>
      <c r="O36">
        <v>3</v>
      </c>
      <c r="P36">
        <v>3</v>
      </c>
      <c r="Q36">
        <v>3</v>
      </c>
      <c r="R36">
        <f>SUM(I36:Q36)</f>
        <v>34</v>
      </c>
      <c r="S36" s="5">
        <f>(C6)</f>
        <v>90</v>
      </c>
      <c r="T36" s="5">
        <f>(R36*S36)</f>
        <v>3060</v>
      </c>
    </row>
    <row r="37" spans="7:20" x14ac:dyDescent="0.25">
      <c r="H37" t="s">
        <v>16</v>
      </c>
      <c r="R37">
        <f t="shared" ref="R37:R44" si="8">SUM(I37:Q37)</f>
        <v>0</v>
      </c>
      <c r="S37" s="5">
        <f t="shared" ref="S37:S44" si="9">(C7)</f>
        <v>65</v>
      </c>
      <c r="T37" s="5">
        <f t="shared" ref="T37:T44" si="10">(R37*S37)</f>
        <v>0</v>
      </c>
    </row>
    <row r="38" spans="7:20" x14ac:dyDescent="0.25">
      <c r="H38" t="s">
        <v>17</v>
      </c>
      <c r="I38">
        <v>7</v>
      </c>
      <c r="J38">
        <v>7</v>
      </c>
      <c r="K38">
        <v>6</v>
      </c>
      <c r="L38">
        <v>6</v>
      </c>
      <c r="M38">
        <v>10</v>
      </c>
      <c r="N38">
        <v>10</v>
      </c>
      <c r="R38">
        <f t="shared" si="8"/>
        <v>46</v>
      </c>
      <c r="S38" s="5">
        <f t="shared" si="9"/>
        <v>50</v>
      </c>
      <c r="T38" s="5">
        <f t="shared" si="10"/>
        <v>2300</v>
      </c>
    </row>
    <row r="39" spans="7:20" x14ac:dyDescent="0.25">
      <c r="H39" t="s">
        <v>18</v>
      </c>
      <c r="J39">
        <v>1</v>
      </c>
      <c r="K39">
        <v>2</v>
      </c>
      <c r="L39">
        <v>1</v>
      </c>
      <c r="M39">
        <v>10</v>
      </c>
      <c r="Q39">
        <v>4</v>
      </c>
      <c r="R39">
        <f t="shared" si="8"/>
        <v>18</v>
      </c>
      <c r="S39" s="5">
        <f t="shared" si="9"/>
        <v>80</v>
      </c>
      <c r="T39" s="5">
        <f t="shared" si="10"/>
        <v>1440</v>
      </c>
    </row>
    <row r="40" spans="7:20" x14ac:dyDescent="0.25">
      <c r="H40" t="s">
        <v>19</v>
      </c>
      <c r="I40">
        <v>1</v>
      </c>
      <c r="J40">
        <v>1</v>
      </c>
      <c r="K40">
        <v>1</v>
      </c>
      <c r="L40">
        <v>1</v>
      </c>
      <c r="M40">
        <v>1</v>
      </c>
      <c r="N40">
        <v>10</v>
      </c>
      <c r="O40">
        <v>12</v>
      </c>
      <c r="P40">
        <v>6</v>
      </c>
      <c r="Q40">
        <v>4</v>
      </c>
      <c r="R40">
        <f t="shared" si="8"/>
        <v>37</v>
      </c>
      <c r="S40" s="5">
        <f t="shared" si="9"/>
        <v>80</v>
      </c>
      <c r="T40" s="5">
        <f t="shared" si="10"/>
        <v>2960</v>
      </c>
    </row>
    <row r="41" spans="7:20" x14ac:dyDescent="0.25">
      <c r="H41" t="s">
        <v>21</v>
      </c>
      <c r="K41">
        <v>1</v>
      </c>
      <c r="L41">
        <v>1</v>
      </c>
      <c r="P41">
        <v>6</v>
      </c>
      <c r="Q41">
        <v>5</v>
      </c>
      <c r="R41">
        <f t="shared" si="8"/>
        <v>13</v>
      </c>
      <c r="S41" s="5">
        <f t="shared" si="9"/>
        <v>60</v>
      </c>
      <c r="T41" s="5">
        <f t="shared" si="10"/>
        <v>780</v>
      </c>
    </row>
    <row r="42" spans="7:20" x14ac:dyDescent="0.25">
      <c r="H42" t="s">
        <v>22</v>
      </c>
      <c r="R42">
        <f t="shared" si="8"/>
        <v>0</v>
      </c>
      <c r="S42" s="5">
        <f t="shared" si="9"/>
        <v>60</v>
      </c>
      <c r="T42" s="5">
        <f t="shared" si="10"/>
        <v>0</v>
      </c>
    </row>
    <row r="43" spans="7:20" x14ac:dyDescent="0.25">
      <c r="H43" t="s">
        <v>23</v>
      </c>
      <c r="I43">
        <v>2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5</v>
      </c>
      <c r="R43">
        <f t="shared" si="8"/>
        <v>14</v>
      </c>
      <c r="S43" s="5">
        <f t="shared" si="9"/>
        <v>80</v>
      </c>
      <c r="T43" s="5">
        <f t="shared" si="10"/>
        <v>1120</v>
      </c>
    </row>
    <row r="44" spans="7:20" x14ac:dyDescent="0.25">
      <c r="H44" t="s">
        <v>24</v>
      </c>
      <c r="Q44">
        <v>2</v>
      </c>
      <c r="R44">
        <f t="shared" si="8"/>
        <v>2</v>
      </c>
      <c r="S44" s="5">
        <f t="shared" si="9"/>
        <v>70</v>
      </c>
      <c r="T44" s="5">
        <f t="shared" si="10"/>
        <v>140</v>
      </c>
    </row>
    <row r="45" spans="7:20" x14ac:dyDescent="0.25">
      <c r="Q45" s="17" t="s">
        <v>49</v>
      </c>
      <c r="R45" s="4">
        <f>SUM(R36:R44)</f>
        <v>164</v>
      </c>
      <c r="T45" s="5"/>
    </row>
    <row r="46" spans="7:20" x14ac:dyDescent="0.25">
      <c r="G46" s="4" t="s">
        <v>47</v>
      </c>
      <c r="H46" t="s">
        <v>15</v>
      </c>
      <c r="R46">
        <f t="shared" ref="R46:R54" si="11">SUM(I46:Q46)</f>
        <v>0</v>
      </c>
      <c r="S46" s="5">
        <f>C6</f>
        <v>90</v>
      </c>
      <c r="T46" s="5">
        <f t="shared" ref="T46:T54" si="12">(R46*S46)</f>
        <v>0</v>
      </c>
    </row>
    <row r="47" spans="7:20" x14ac:dyDescent="0.25">
      <c r="H47" t="s">
        <v>16</v>
      </c>
      <c r="R47">
        <f t="shared" si="11"/>
        <v>0</v>
      </c>
      <c r="S47" s="5">
        <f t="shared" ref="S47:S54" si="13">C7</f>
        <v>65</v>
      </c>
      <c r="T47" s="5">
        <f t="shared" si="12"/>
        <v>0</v>
      </c>
    </row>
    <row r="48" spans="7:20" x14ac:dyDescent="0.25">
      <c r="H48" t="s">
        <v>17</v>
      </c>
      <c r="I48">
        <v>7</v>
      </c>
      <c r="J48">
        <v>7</v>
      </c>
      <c r="K48">
        <v>6</v>
      </c>
      <c r="L48">
        <v>6</v>
      </c>
      <c r="M48">
        <v>16</v>
      </c>
      <c r="N48">
        <v>6</v>
      </c>
      <c r="R48">
        <f t="shared" si="11"/>
        <v>48</v>
      </c>
      <c r="S48" s="5">
        <f t="shared" si="13"/>
        <v>50</v>
      </c>
      <c r="T48" s="5">
        <f t="shared" si="12"/>
        <v>2400</v>
      </c>
    </row>
    <row r="49" spans="3:20" x14ac:dyDescent="0.25">
      <c r="C49" s="38"/>
      <c r="D49" s="38"/>
      <c r="H49" t="s">
        <v>18</v>
      </c>
      <c r="J49">
        <v>1</v>
      </c>
      <c r="K49">
        <v>2</v>
      </c>
      <c r="L49">
        <v>1</v>
      </c>
      <c r="M49">
        <v>4</v>
      </c>
      <c r="N49">
        <v>7</v>
      </c>
      <c r="Q49">
        <v>4</v>
      </c>
      <c r="R49">
        <f t="shared" si="11"/>
        <v>19</v>
      </c>
      <c r="S49" s="5">
        <f t="shared" si="13"/>
        <v>80</v>
      </c>
      <c r="T49" s="5">
        <f t="shared" si="12"/>
        <v>1520</v>
      </c>
    </row>
    <row r="50" spans="3:20" x14ac:dyDescent="0.25">
      <c r="H50" t="s">
        <v>19</v>
      </c>
      <c r="I50">
        <v>1</v>
      </c>
      <c r="J50">
        <v>1</v>
      </c>
      <c r="K50">
        <v>1</v>
      </c>
      <c r="L50">
        <v>1</v>
      </c>
      <c r="M50">
        <v>1</v>
      </c>
      <c r="N50">
        <v>7</v>
      </c>
      <c r="O50">
        <v>15</v>
      </c>
      <c r="P50">
        <v>7</v>
      </c>
      <c r="Q50">
        <v>4</v>
      </c>
      <c r="R50">
        <f t="shared" si="11"/>
        <v>38</v>
      </c>
      <c r="S50" s="5">
        <f t="shared" si="13"/>
        <v>80</v>
      </c>
      <c r="T50" s="5">
        <f t="shared" si="12"/>
        <v>3040</v>
      </c>
    </row>
    <row r="51" spans="3:20" x14ac:dyDescent="0.25">
      <c r="H51" t="s">
        <v>21</v>
      </c>
      <c r="P51">
        <v>5</v>
      </c>
      <c r="Q51">
        <v>5</v>
      </c>
      <c r="R51">
        <f t="shared" si="11"/>
        <v>10</v>
      </c>
      <c r="S51" s="5">
        <f t="shared" si="13"/>
        <v>60</v>
      </c>
      <c r="T51" s="5">
        <f t="shared" si="12"/>
        <v>600</v>
      </c>
    </row>
    <row r="52" spans="3:20" x14ac:dyDescent="0.25">
      <c r="H52" t="s">
        <v>22</v>
      </c>
      <c r="R52">
        <f t="shared" si="11"/>
        <v>0</v>
      </c>
      <c r="S52" s="5">
        <f t="shared" si="13"/>
        <v>60</v>
      </c>
      <c r="T52" s="5">
        <f t="shared" si="12"/>
        <v>0</v>
      </c>
    </row>
    <row r="53" spans="3:20" x14ac:dyDescent="0.25">
      <c r="H53" t="s">
        <v>23</v>
      </c>
      <c r="I53">
        <v>2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5</v>
      </c>
      <c r="R53">
        <f t="shared" si="11"/>
        <v>14</v>
      </c>
      <c r="S53" s="5">
        <f t="shared" si="13"/>
        <v>80</v>
      </c>
      <c r="T53" s="5">
        <f t="shared" si="12"/>
        <v>1120</v>
      </c>
    </row>
    <row r="54" spans="3:20" x14ac:dyDescent="0.25">
      <c r="H54" t="s">
        <v>24</v>
      </c>
      <c r="Q54">
        <v>2</v>
      </c>
      <c r="R54">
        <f t="shared" si="11"/>
        <v>2</v>
      </c>
      <c r="S54" s="5">
        <f t="shared" si="13"/>
        <v>70</v>
      </c>
      <c r="T54" s="5">
        <f t="shared" si="12"/>
        <v>140</v>
      </c>
    </row>
    <row r="55" spans="3:20" x14ac:dyDescent="0.25">
      <c r="Q55" s="17" t="s">
        <v>49</v>
      </c>
      <c r="R55" s="4">
        <f>SUM(R46:R54)</f>
        <v>131</v>
      </c>
      <c r="T55" s="5"/>
    </row>
    <row r="56" spans="3:20" x14ac:dyDescent="0.25">
      <c r="G56" s="4" t="s">
        <v>48</v>
      </c>
      <c r="H56" t="s">
        <v>15</v>
      </c>
      <c r="J56">
        <v>1</v>
      </c>
      <c r="K56">
        <v>1</v>
      </c>
      <c r="L56">
        <v>1</v>
      </c>
      <c r="R56">
        <f t="shared" ref="R56:R64" si="14">SUM(I56:Q56)</f>
        <v>3</v>
      </c>
      <c r="S56" s="5">
        <f>C6</f>
        <v>90</v>
      </c>
      <c r="T56" s="5">
        <f t="shared" ref="T56:T64" si="15">(R56*S56)</f>
        <v>270</v>
      </c>
    </row>
    <row r="57" spans="3:20" x14ac:dyDescent="0.25">
      <c r="H57" t="s">
        <v>16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f t="shared" si="14"/>
        <v>18</v>
      </c>
      <c r="S57" s="5">
        <f t="shared" ref="S57:S64" si="16">C7</f>
        <v>65</v>
      </c>
      <c r="T57" s="5">
        <f t="shared" si="15"/>
        <v>1170</v>
      </c>
    </row>
    <row r="58" spans="3:20" x14ac:dyDescent="0.25">
      <c r="H58" t="s">
        <v>17</v>
      </c>
      <c r="I58">
        <v>7</v>
      </c>
      <c r="J58">
        <v>7</v>
      </c>
      <c r="K58">
        <v>6</v>
      </c>
      <c r="L58">
        <v>6</v>
      </c>
      <c r="M58">
        <v>12</v>
      </c>
      <c r="N58">
        <v>2</v>
      </c>
      <c r="R58">
        <f t="shared" si="14"/>
        <v>40</v>
      </c>
      <c r="S58" s="5">
        <f t="shared" si="16"/>
        <v>50</v>
      </c>
      <c r="T58" s="5">
        <f t="shared" si="15"/>
        <v>2000</v>
      </c>
    </row>
    <row r="59" spans="3:20" x14ac:dyDescent="0.25">
      <c r="H59" t="s">
        <v>18</v>
      </c>
      <c r="J59">
        <v>1</v>
      </c>
      <c r="K59">
        <v>2</v>
      </c>
      <c r="L59">
        <v>1</v>
      </c>
      <c r="M59">
        <v>3</v>
      </c>
      <c r="N59">
        <v>5</v>
      </c>
      <c r="Q59">
        <v>4</v>
      </c>
      <c r="R59">
        <f t="shared" si="14"/>
        <v>16</v>
      </c>
      <c r="S59" s="5">
        <f t="shared" si="16"/>
        <v>80</v>
      </c>
      <c r="T59" s="5">
        <f t="shared" si="15"/>
        <v>1280</v>
      </c>
    </row>
    <row r="60" spans="3:20" x14ac:dyDescent="0.25">
      <c r="H60" t="s">
        <v>19</v>
      </c>
      <c r="I60">
        <v>1</v>
      </c>
      <c r="J60">
        <v>1</v>
      </c>
      <c r="K60">
        <v>1</v>
      </c>
      <c r="L60">
        <v>1</v>
      </c>
      <c r="M60">
        <v>1</v>
      </c>
      <c r="N60">
        <v>6</v>
      </c>
      <c r="O60">
        <v>12</v>
      </c>
      <c r="P60">
        <v>4</v>
      </c>
      <c r="Q60">
        <v>4</v>
      </c>
      <c r="R60">
        <f t="shared" si="14"/>
        <v>31</v>
      </c>
      <c r="S60" s="5">
        <f t="shared" si="16"/>
        <v>80</v>
      </c>
      <c r="T60" s="5">
        <f t="shared" si="15"/>
        <v>2480</v>
      </c>
    </row>
    <row r="61" spans="3:20" x14ac:dyDescent="0.25">
      <c r="H61" t="s">
        <v>21</v>
      </c>
      <c r="P61">
        <v>6</v>
      </c>
      <c r="Q61">
        <v>5</v>
      </c>
      <c r="R61">
        <f t="shared" si="14"/>
        <v>11</v>
      </c>
      <c r="S61" s="5">
        <f t="shared" si="16"/>
        <v>60</v>
      </c>
      <c r="T61" s="5">
        <f t="shared" si="15"/>
        <v>660</v>
      </c>
    </row>
    <row r="62" spans="3:20" x14ac:dyDescent="0.25">
      <c r="H62" t="s">
        <v>22</v>
      </c>
      <c r="R62">
        <f t="shared" si="14"/>
        <v>0</v>
      </c>
      <c r="S62" s="5">
        <f t="shared" si="16"/>
        <v>60</v>
      </c>
      <c r="T62" s="5">
        <f t="shared" si="15"/>
        <v>0</v>
      </c>
    </row>
    <row r="63" spans="3:20" x14ac:dyDescent="0.25">
      <c r="H63" t="s">
        <v>23</v>
      </c>
      <c r="I63">
        <v>2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5</v>
      </c>
      <c r="R63">
        <f t="shared" si="14"/>
        <v>14</v>
      </c>
      <c r="S63" s="5">
        <f t="shared" si="16"/>
        <v>80</v>
      </c>
      <c r="T63" s="5">
        <f t="shared" si="15"/>
        <v>1120</v>
      </c>
    </row>
    <row r="64" spans="3:20" x14ac:dyDescent="0.25">
      <c r="H64" t="s">
        <v>24</v>
      </c>
      <c r="Q64">
        <v>2</v>
      </c>
      <c r="R64">
        <f t="shared" si="14"/>
        <v>2</v>
      </c>
      <c r="S64" s="5">
        <f t="shared" si="16"/>
        <v>70</v>
      </c>
      <c r="T64" s="5">
        <f t="shared" si="15"/>
        <v>140</v>
      </c>
    </row>
    <row r="65" spans="1:20" x14ac:dyDescent="0.25">
      <c r="Q65" s="17" t="s">
        <v>49</v>
      </c>
      <c r="R65" s="4">
        <f>SUM(R56:R64)</f>
        <v>135</v>
      </c>
      <c r="T65" s="5"/>
    </row>
    <row r="66" spans="1:20" x14ac:dyDescent="0.25">
      <c r="T66" s="5"/>
    </row>
    <row r="67" spans="1:20" x14ac:dyDescent="0.25">
      <c r="H67" t="s">
        <v>63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f>SUM(I67:Q67)</f>
        <v>9</v>
      </c>
      <c r="S67" s="5">
        <v>0</v>
      </c>
      <c r="T67" s="5">
        <f>R67*S67</f>
        <v>0</v>
      </c>
    </row>
    <row r="68" spans="1:20" x14ac:dyDescent="0.25">
      <c r="H68" t="s">
        <v>64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f t="shared" ref="R68:R75" si="17">SUM(I68:Q68)</f>
        <v>9</v>
      </c>
      <c r="S68" s="5">
        <v>0</v>
      </c>
      <c r="T68" s="5">
        <f t="shared" ref="T68:T75" si="18">R68*S68</f>
        <v>0</v>
      </c>
    </row>
    <row r="69" spans="1:20" x14ac:dyDescent="0.25">
      <c r="H69" t="s">
        <v>65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f t="shared" si="17"/>
        <v>9</v>
      </c>
      <c r="S69" s="5">
        <v>40</v>
      </c>
      <c r="T69" s="5">
        <f t="shared" si="18"/>
        <v>360</v>
      </c>
    </row>
    <row r="70" spans="1:20" x14ac:dyDescent="0.25">
      <c r="H70" t="s">
        <v>66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f t="shared" si="17"/>
        <v>9</v>
      </c>
      <c r="S70" s="5">
        <v>60</v>
      </c>
      <c r="T70" s="5">
        <f t="shared" si="18"/>
        <v>540</v>
      </c>
    </row>
    <row r="71" spans="1:20" x14ac:dyDescent="0.25">
      <c r="H71" t="s">
        <v>67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f t="shared" si="17"/>
        <v>0</v>
      </c>
      <c r="S71" s="5">
        <v>0</v>
      </c>
      <c r="T71" s="5">
        <f t="shared" si="18"/>
        <v>0</v>
      </c>
    </row>
    <row r="72" spans="1:20" x14ac:dyDescent="0.25">
      <c r="H72" t="s">
        <v>68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5</v>
      </c>
      <c r="R72">
        <f t="shared" si="17"/>
        <v>5</v>
      </c>
      <c r="S72" s="5">
        <v>25</v>
      </c>
      <c r="T72" s="5">
        <f t="shared" si="18"/>
        <v>125</v>
      </c>
    </row>
    <row r="73" spans="1:20" x14ac:dyDescent="0.25">
      <c r="H73" t="s">
        <v>69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f t="shared" si="17"/>
        <v>0</v>
      </c>
      <c r="S73" s="5">
        <v>0</v>
      </c>
      <c r="T73" s="5">
        <f t="shared" si="18"/>
        <v>0</v>
      </c>
    </row>
    <row r="74" spans="1:20" x14ac:dyDescent="0.25">
      <c r="H74" t="s">
        <v>70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f t="shared" si="17"/>
        <v>9</v>
      </c>
      <c r="S74" s="5">
        <v>80</v>
      </c>
      <c r="T74" s="5">
        <f t="shared" si="18"/>
        <v>720</v>
      </c>
    </row>
    <row r="75" spans="1:20" x14ac:dyDescent="0.25">
      <c r="H75" t="s">
        <v>72</v>
      </c>
      <c r="I75">
        <v>1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 t="shared" si="17"/>
        <v>1</v>
      </c>
      <c r="S75" s="5">
        <v>2343</v>
      </c>
      <c r="T75" s="5">
        <f t="shared" si="18"/>
        <v>2343</v>
      </c>
    </row>
    <row r="76" spans="1:20" x14ac:dyDescent="0.25">
      <c r="A76" s="4"/>
      <c r="B76" s="4"/>
      <c r="C76" s="4"/>
      <c r="D76" s="2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7" t="s">
        <v>71</v>
      </c>
      <c r="R76" s="37"/>
      <c r="S76" s="37"/>
      <c r="T76" s="28">
        <f>SUM(T67:T75)</f>
        <v>4088</v>
      </c>
    </row>
    <row r="79" spans="1:20" x14ac:dyDescent="0.25">
      <c r="Q79" s="31" t="s">
        <v>61</v>
      </c>
      <c r="R79" s="31"/>
      <c r="S79" s="31"/>
      <c r="T79" s="24">
        <f>R65+R55+R45+R35+R25+R15</f>
        <v>898</v>
      </c>
    </row>
    <row r="80" spans="1:20" x14ac:dyDescent="0.25">
      <c r="Q80" s="32" t="s">
        <v>28</v>
      </c>
      <c r="R80" s="32"/>
      <c r="S80" s="32"/>
      <c r="T80" s="22">
        <f>SUM(T6:T64)</f>
        <v>60280</v>
      </c>
    </row>
    <row r="81" spans="17:20" x14ac:dyDescent="0.25">
      <c r="Q81" s="32" t="s">
        <v>29</v>
      </c>
      <c r="R81" s="32"/>
      <c r="S81" s="32"/>
      <c r="T81" s="22">
        <f>T76</f>
        <v>4088</v>
      </c>
    </row>
    <row r="82" spans="17:20" x14ac:dyDescent="0.25">
      <c r="Q82" s="32" t="s">
        <v>60</v>
      </c>
      <c r="R82" s="32"/>
      <c r="S82" s="32"/>
      <c r="T82" s="22">
        <f>(T80+T81)*0.35</f>
        <v>22528.799999999999</v>
      </c>
    </row>
    <row r="83" spans="17:20" x14ac:dyDescent="0.25">
      <c r="Q83" s="33" t="s">
        <v>13</v>
      </c>
      <c r="R83" s="33"/>
      <c r="S83" s="33"/>
      <c r="T83" s="29">
        <f>T80+T82+T81</f>
        <v>86896.8</v>
      </c>
    </row>
    <row r="84" spans="17:20" x14ac:dyDescent="0.25">
      <c r="Q84" s="34" t="s">
        <v>59</v>
      </c>
      <c r="R84" s="34"/>
      <c r="S84" s="35"/>
      <c r="T84" s="23">
        <f>T83*0.255</f>
        <v>22158.684000000001</v>
      </c>
    </row>
    <row r="85" spans="17:20" x14ac:dyDescent="0.25">
      <c r="Q85" s="36" t="s">
        <v>74</v>
      </c>
      <c r="R85" s="36"/>
      <c r="S85" s="36"/>
      <c r="T85" s="21">
        <f>T84+T83</f>
        <v>109055.484</v>
      </c>
    </row>
  </sheetData>
  <mergeCells count="10">
    <mergeCell ref="Q83:S83"/>
    <mergeCell ref="Q84:S84"/>
    <mergeCell ref="Q85:S85"/>
    <mergeCell ref="Q76:S76"/>
    <mergeCell ref="C49:D49"/>
    <mergeCell ref="B2:H2"/>
    <mergeCell ref="Q79:S79"/>
    <mergeCell ref="Q80:S80"/>
    <mergeCell ref="Q81:S81"/>
    <mergeCell ref="Q82:S82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8C7F-5A9E-483C-84AC-C34305FD05AF}">
  <dimension ref="B1:O13"/>
  <sheetViews>
    <sheetView tabSelected="1" topLeftCell="D1" zoomScale="130" zoomScaleNormal="130" workbookViewId="0">
      <selection activeCell="O10" sqref="O10"/>
    </sheetView>
  </sheetViews>
  <sheetFormatPr defaultRowHeight="15" x14ac:dyDescent="0.25"/>
  <cols>
    <col min="2" max="2" width="61.140625" customWidth="1"/>
    <col min="3" max="3" width="12.85546875" customWidth="1"/>
    <col min="5" max="5" width="11.42578125" customWidth="1"/>
    <col min="6" max="6" width="13.140625" customWidth="1"/>
    <col min="7" max="7" width="10.140625" bestFit="1" customWidth="1"/>
    <col min="8" max="8" width="17.140625" customWidth="1"/>
    <col min="9" max="9" width="11.85546875" customWidth="1"/>
    <col min="10" max="10" width="18" customWidth="1"/>
    <col min="11" max="11" width="14.5703125" customWidth="1"/>
    <col min="12" max="12" width="13.42578125" customWidth="1"/>
    <col min="13" max="13" width="14.85546875" customWidth="1"/>
    <col min="14" max="14" width="14.42578125" customWidth="1"/>
    <col min="15" max="15" width="11.140625" bestFit="1" customWidth="1"/>
  </cols>
  <sheetData>
    <row r="1" spans="2:15" x14ac:dyDescent="0.25">
      <c r="B1" t="s">
        <v>36</v>
      </c>
    </row>
    <row r="4" spans="2:15" x14ac:dyDescent="0.25">
      <c r="B4" s="8" t="s">
        <v>30</v>
      </c>
      <c r="C4" s="8" t="s">
        <v>34</v>
      </c>
      <c r="D4" s="8" t="s">
        <v>31</v>
      </c>
      <c r="E4" s="8"/>
      <c r="F4" s="8" t="s">
        <v>17</v>
      </c>
      <c r="G4" s="8" t="s">
        <v>32</v>
      </c>
      <c r="H4" s="8" t="s">
        <v>19</v>
      </c>
      <c r="I4" s="8" t="s">
        <v>22</v>
      </c>
      <c r="J4" s="8" t="s">
        <v>27</v>
      </c>
      <c r="K4" s="8" t="s">
        <v>33</v>
      </c>
      <c r="L4" s="8" t="s">
        <v>40</v>
      </c>
      <c r="M4" s="8" t="s">
        <v>41</v>
      </c>
      <c r="N4" s="8" t="s">
        <v>62</v>
      </c>
      <c r="O4" s="8" t="s">
        <v>42</v>
      </c>
    </row>
    <row r="5" spans="2:15" x14ac:dyDescent="0.25">
      <c r="E5" t="s">
        <v>37</v>
      </c>
      <c r="F5" s="9">
        <f>('COST ESTIMATE'!C8)</f>
        <v>50</v>
      </c>
      <c r="G5" s="9">
        <f>('COST ESTIMATE'!C9)</f>
        <v>80</v>
      </c>
      <c r="H5" s="9">
        <f>('COST ESTIMATE'!C10)</f>
        <v>80</v>
      </c>
      <c r="I5" s="9">
        <f>('COST ESTIMATE'!C12)</f>
        <v>60</v>
      </c>
      <c r="J5" s="9">
        <f>('COST ESTIMATE'!C11)</f>
        <v>60</v>
      </c>
      <c r="K5" s="9">
        <f>('COST ESTIMATE'!C7)</f>
        <v>65</v>
      </c>
      <c r="L5" s="10"/>
      <c r="M5" s="10"/>
    </row>
    <row r="6" spans="2:15" x14ac:dyDescent="0.25">
      <c r="E6" t="s">
        <v>39</v>
      </c>
      <c r="F6" s="11">
        <f>SUM(F7:F12)*F5</f>
        <v>4650</v>
      </c>
      <c r="G6" s="11">
        <f t="shared" ref="G6:K6" si="0">SUM(G7:G12)*G5</f>
        <v>3440</v>
      </c>
      <c r="H6" s="11">
        <f t="shared" si="0"/>
        <v>8960</v>
      </c>
      <c r="I6" s="11">
        <f t="shared" si="0"/>
        <v>1800</v>
      </c>
      <c r="J6" s="11">
        <f t="shared" si="0"/>
        <v>2220</v>
      </c>
      <c r="K6" s="11">
        <f t="shared" si="0"/>
        <v>1950</v>
      </c>
      <c r="L6" s="13">
        <f>SUM(L7:L12)</f>
        <v>345</v>
      </c>
      <c r="M6" s="14">
        <f>SUM(F6:L6)</f>
        <v>23365</v>
      </c>
      <c r="N6" s="15">
        <f>(M6*1.35)</f>
        <v>31542.750000000004</v>
      </c>
      <c r="O6" s="16">
        <f>(N6*1.255)</f>
        <v>39586.151250000003</v>
      </c>
    </row>
    <row r="7" spans="2:15" x14ac:dyDescent="0.25">
      <c r="B7" t="s">
        <v>50</v>
      </c>
      <c r="C7" s="7" t="s">
        <v>35</v>
      </c>
      <c r="D7" t="s">
        <v>56</v>
      </c>
      <c r="F7" s="12">
        <v>2</v>
      </c>
      <c r="G7" s="12">
        <v>1</v>
      </c>
      <c r="H7" s="12">
        <v>1</v>
      </c>
      <c r="I7" s="12">
        <v>2</v>
      </c>
      <c r="J7" s="12">
        <v>2</v>
      </c>
      <c r="K7" s="12">
        <v>2</v>
      </c>
      <c r="L7" s="12">
        <f>SUM(F7:K7)</f>
        <v>10</v>
      </c>
      <c r="M7" s="26">
        <f>F7*$F$5+G7*$G$5+H7*$H$5+I7*$I$5+J7*$J$5+K7*$K$5</f>
        <v>630</v>
      </c>
      <c r="N7" s="26">
        <f>M7*1.35</f>
        <v>850.5</v>
      </c>
      <c r="O7" s="26">
        <f>N7*1.255</f>
        <v>1067.3774999999998</v>
      </c>
    </row>
    <row r="8" spans="2:15" x14ac:dyDescent="0.25">
      <c r="B8" t="s">
        <v>51</v>
      </c>
      <c r="C8" s="7" t="s">
        <v>35</v>
      </c>
      <c r="D8" t="s">
        <v>56</v>
      </c>
      <c r="F8" s="12">
        <v>10</v>
      </c>
      <c r="G8" s="12">
        <v>3</v>
      </c>
      <c r="H8" s="12">
        <v>9</v>
      </c>
      <c r="I8" s="12">
        <v>8</v>
      </c>
      <c r="J8" s="12">
        <v>4</v>
      </c>
      <c r="K8" s="12">
        <v>8</v>
      </c>
      <c r="L8" s="12">
        <f t="shared" ref="L8:L12" si="1">SUM(F8:K8)</f>
        <v>42</v>
      </c>
      <c r="M8" s="26">
        <f t="shared" ref="M8:M12" si="2">F8*$F$5+G8*$G$5+H8*$H$5+I8*$I$5+J8*$J$5+K8*$K$5</f>
        <v>2700</v>
      </c>
      <c r="N8" s="26">
        <f t="shared" ref="N8:N12" si="3">M8*1.35</f>
        <v>3645.0000000000005</v>
      </c>
      <c r="O8" s="26">
        <f t="shared" ref="O8:O12" si="4">N8*1.255</f>
        <v>4574.4750000000004</v>
      </c>
    </row>
    <row r="9" spans="2:15" ht="30" x14ac:dyDescent="0.25">
      <c r="B9" s="18" t="s">
        <v>52</v>
      </c>
      <c r="C9" s="7" t="s">
        <v>35</v>
      </c>
      <c r="D9" t="s">
        <v>57</v>
      </c>
      <c r="F9" s="12">
        <v>14</v>
      </c>
      <c r="G9" s="12">
        <v>8</v>
      </c>
      <c r="H9" s="12">
        <v>22</v>
      </c>
      <c r="I9" s="12">
        <v>5</v>
      </c>
      <c r="J9" s="12">
        <v>6</v>
      </c>
      <c r="K9" s="12">
        <v>8</v>
      </c>
      <c r="L9" s="12">
        <f t="shared" si="1"/>
        <v>63</v>
      </c>
      <c r="M9" s="26">
        <f t="shared" si="2"/>
        <v>4280</v>
      </c>
      <c r="N9" s="26">
        <f t="shared" si="3"/>
        <v>5778</v>
      </c>
      <c r="O9" s="26">
        <f t="shared" si="4"/>
        <v>7251.3899999999994</v>
      </c>
    </row>
    <row r="10" spans="2:15" x14ac:dyDescent="0.25">
      <c r="B10" t="s">
        <v>53</v>
      </c>
      <c r="C10" s="7" t="s">
        <v>35</v>
      </c>
      <c r="D10" t="s">
        <v>57</v>
      </c>
      <c r="F10" s="12">
        <v>25</v>
      </c>
      <c r="G10" s="12">
        <v>10</v>
      </c>
      <c r="H10" s="12">
        <v>25</v>
      </c>
      <c r="I10" s="12">
        <v>5</v>
      </c>
      <c r="J10" s="12">
        <v>10</v>
      </c>
      <c r="K10" s="12">
        <v>2</v>
      </c>
      <c r="L10" s="12">
        <f t="shared" si="1"/>
        <v>77</v>
      </c>
      <c r="M10" s="26">
        <f t="shared" si="2"/>
        <v>5080</v>
      </c>
      <c r="N10" s="26">
        <f t="shared" si="3"/>
        <v>6858</v>
      </c>
      <c r="O10" s="26">
        <f t="shared" si="4"/>
        <v>8606.7899999999991</v>
      </c>
    </row>
    <row r="11" spans="2:15" x14ac:dyDescent="0.25">
      <c r="B11" t="s">
        <v>54</v>
      </c>
      <c r="C11" s="7" t="s">
        <v>35</v>
      </c>
      <c r="D11" t="s">
        <v>57</v>
      </c>
      <c r="F11" s="12">
        <v>22</v>
      </c>
      <c r="G11" s="12">
        <v>11</v>
      </c>
      <c r="H11" s="12">
        <v>22</v>
      </c>
      <c r="I11" s="12">
        <v>5</v>
      </c>
      <c r="J11" s="12">
        <v>5</v>
      </c>
      <c r="K11" s="12">
        <v>8</v>
      </c>
      <c r="L11" s="12">
        <f t="shared" si="1"/>
        <v>73</v>
      </c>
      <c r="M11" s="26">
        <f t="shared" si="2"/>
        <v>4860</v>
      </c>
      <c r="N11" s="26">
        <f t="shared" si="3"/>
        <v>6561</v>
      </c>
      <c r="O11" s="26">
        <f t="shared" si="4"/>
        <v>8234.0549999999985</v>
      </c>
    </row>
    <row r="12" spans="2:15" ht="45" x14ac:dyDescent="0.25">
      <c r="B12" s="18" t="s">
        <v>55</v>
      </c>
      <c r="C12" s="7" t="s">
        <v>35</v>
      </c>
      <c r="D12" t="s">
        <v>56</v>
      </c>
      <c r="F12" s="12">
        <v>20</v>
      </c>
      <c r="G12" s="12">
        <v>10</v>
      </c>
      <c r="H12" s="12">
        <v>33</v>
      </c>
      <c r="I12" s="12">
        <v>5</v>
      </c>
      <c r="J12" s="12">
        <v>10</v>
      </c>
      <c r="K12" s="12">
        <v>2</v>
      </c>
      <c r="L12" s="12">
        <f t="shared" si="1"/>
        <v>80</v>
      </c>
      <c r="M12" s="26">
        <f t="shared" si="2"/>
        <v>5470</v>
      </c>
      <c r="N12" s="26">
        <f t="shared" si="3"/>
        <v>7384.5000000000009</v>
      </c>
      <c r="O12" s="26">
        <f t="shared" si="4"/>
        <v>9267.5475000000006</v>
      </c>
    </row>
    <row r="13" spans="2:15" x14ac:dyDescent="0.25">
      <c r="K13" s="8" t="s">
        <v>13</v>
      </c>
      <c r="L13" s="8">
        <f>SUM(L7:L12)</f>
        <v>345</v>
      </c>
      <c r="M13" s="25">
        <f>SUM(M7:M12)</f>
        <v>23020</v>
      </c>
      <c r="N13" s="25">
        <f t="shared" ref="N13:O13" si="5">SUM(N7:N12)</f>
        <v>31077</v>
      </c>
      <c r="O13" s="25">
        <f t="shared" si="5"/>
        <v>39001.635000000002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COST ESTIMATE</vt:lpstr>
      <vt:lpstr>FEATURE PRICES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narsuman</dc:creator>
  <cp:keywords/>
  <dc:description/>
  <cp:lastModifiedBy>Iiskola Lassi</cp:lastModifiedBy>
  <cp:revision/>
  <dcterms:created xsi:type="dcterms:W3CDTF">2023-02-10T10:10:00Z</dcterms:created>
  <dcterms:modified xsi:type="dcterms:W3CDTF">2025-02-21T07:00:50Z</dcterms:modified>
  <cp:category/>
  <cp:contentStatus/>
</cp:coreProperties>
</file>